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18"/>
  <workbookPr/>
  <mc:AlternateContent xmlns:mc="http://schemas.openxmlformats.org/markup-compatibility/2006">
    <mc:Choice Requires="x15">
      <x15ac:absPath xmlns:x15ac="http://schemas.microsoft.com/office/spreadsheetml/2010/11/ac" url="https://hilltophub.sharepoint.com/sites/PeopleOps/Shared Documents/"/>
    </mc:Choice>
  </mc:AlternateContent>
  <xr:revisionPtr revIDLastSave="53" documentId="8_{CD86C321-0BD2-4685-A0D0-803630106E44}" xr6:coauthVersionLast="47" xr6:coauthVersionMax="47" xr10:uidLastSave="{FD6C4C16-F83E-4054-A98D-3EA94092D2C5}"/>
  <bookViews>
    <workbookView xWindow="-28920" yWindow="-75" windowWidth="29040" windowHeight="15720" firstSheet="1" activeTab="1" xr2:uid="{00000000-000D-0000-FFFF-FFFF00000000}"/>
  </bookViews>
  <sheets>
    <sheet name="Start Here" sheetId="1" r:id="rId1"/>
    <sheet name="My Snapshot" sheetId="2" r:id="rId2"/>
    <sheet name="Benefit Cost Data" sheetId="3" state="hidden" r:id="rId3"/>
    <sheet name="Talking Points" sheetId="4" state="hidden" r:id="rId4"/>
  </sheets>
  <definedNames>
    <definedName name="COFAMLI">'Benefit Cost Data'!$B$51</definedName>
    <definedName name="DentalTable">'Benefit Cost Data'!$A$18:$F$22</definedName>
    <definedName name="DepCareCap">'Benefit Cost Data'!$B$35</definedName>
    <definedName name="DiffOvernight">'Benefit Cost Data'!$B$42</definedName>
    <definedName name="DiffPct">'Benefit Cost Data'!$B$44</definedName>
    <definedName name="DiffWeekend">'Benefit Cost Data'!$B$43</definedName>
    <definedName name="EAP">'Benefit Cost Data'!$B$37</definedName>
    <definedName name="FSAAdmin">'Benefit Cost Data'!$B$49</definedName>
    <definedName name="FTEHours">'Benefit Cost Data'!$B$50</definedName>
    <definedName name="LifeIns">'Benefit Cost Data'!$B$36</definedName>
    <definedName name="LTD">'Benefit Cost Data'!$B$48</definedName>
    <definedName name="Match401k">'Benefit Cost Data'!$B$34</definedName>
    <definedName name="MedicalTable">'Benefit Cost Data'!$A$6:$F$14</definedName>
    <definedName name="PTOEmp">'Benefit Cost Data'!$B$45</definedName>
    <definedName name="PTOOps">'Benefit Cost Data'!$B$46</definedName>
    <definedName name="PTOSr">'Benefit Cost Data'!$B$47</definedName>
    <definedName name="Sabbatical">'Benefit Cost Data'!$B$52</definedName>
    <definedName name="SmartDollar">'Benefit Cost Data'!$B$41</definedName>
    <definedName name="VisionTable">'Benefit Cost Data'!$A$26:$F$30</definedName>
    <definedName name="WellbeingEE">'Benefit Cost Data'!$B$38</definedName>
    <definedName name="WellbeingEEPlus">'Benefit Cost Data'!$B$39</definedName>
    <definedName name="WellbeingFamily">'Benefit Cost Data'!$B$40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2" i="3"/>
  <c r="F21" i="3"/>
  <c r="F20" i="3"/>
  <c r="F19" i="3"/>
  <c r="F18" i="3"/>
  <c r="F14" i="3"/>
  <c r="F13" i="3"/>
  <c r="F12" i="3"/>
  <c r="F11" i="3"/>
  <c r="F10" i="3"/>
  <c r="F9" i="3"/>
  <c r="F8" i="3"/>
  <c r="F7" i="3"/>
  <c r="F6" i="3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41" i="2" l="1"/>
  <c r="C42" i="2" s="1"/>
</calcChain>
</file>

<file path=xl/sharedStrings.xml><?xml version="1.0" encoding="utf-8"?>
<sst xmlns="http://schemas.openxmlformats.org/spreadsheetml/2006/main" count="249" uniqueCount="177">
  <si>
    <t>Your Pay &amp; Benefits Snapshot</t>
  </si>
  <si>
    <t>Welcome!</t>
  </si>
  <si>
    <t>This tool helps you see what your pay and benefits look like at Hilltop. Your hourly pay is the most important part of your compensation — it is the money you take home. The other benefits below are extra support Hilltop provides to help you and your family.</t>
  </si>
  <si>
    <t>How to Use This Tool</t>
  </si>
  <si>
    <t>1. Click the 'My Snapshot' tab at the bottom of this workbook.</t>
  </si>
  <si>
    <t>2. Type in your hourly pay rate.</t>
  </si>
  <si>
    <t>3. Enter how many hours you usually work per week.</t>
  </si>
  <si>
    <t>4. Pick your Employee Type (Employee, Ops Leader, or Senior Leader).</t>
  </si>
  <si>
    <t>5. Use the dropdowns to pick the benefits you actually use.</t>
  </si>
  <si>
    <t>6. Scroll down to see your numbers and your pie chart!</t>
  </si>
  <si>
    <t>Things to Know</t>
  </si>
  <si>
    <t>• Some benefits (like the Employee Assistance Program, HilltopU, life insurance, and CO FAMLI) are included for everyone — even if you don't actively use them today.</t>
  </si>
  <si>
    <t>• Other benefits only show up if you tell the tool you use them.</t>
  </si>
  <si>
    <t>• Numbers are estimates based on Hilltop's 2026-2027 Benefits Guide.</t>
  </si>
  <si>
    <t>• Your hourly pay should always look like the biggest piece of your compensation.</t>
  </si>
  <si>
    <t>Type your info in the yellow boxes. Your numbers and pie chart will update automatically.</t>
  </si>
  <si>
    <t>STEP 1: TELL US ABOUT YOU</t>
  </si>
  <si>
    <t>Hourly Pay Rate ($/hr)</t>
  </si>
  <si>
    <t>Hours per Week</t>
  </si>
  <si>
    <t>Employee Type</t>
  </si>
  <si>
    <t>Employee</t>
  </si>
  <si>
    <t>Medical Plan</t>
  </si>
  <si>
    <t>None</t>
  </si>
  <si>
    <t>Dental Coverage</t>
  </si>
  <si>
    <t>Vision Coverage</t>
  </si>
  <si>
    <t>Wellbeing Discount Tier</t>
  </si>
  <si>
    <t>Your 401k Contribution % (you put in)</t>
  </si>
  <si>
    <t>Healthcare FSA Election ($/yr)</t>
  </si>
  <si>
    <t>Dependent Care FSA Election ($/yr)</t>
  </si>
  <si>
    <t>Eligible for Overnight Diff. Pay?</t>
  </si>
  <si>
    <t>No</t>
  </si>
  <si>
    <t>Eligible for Weekend Diff. Pay?</t>
  </si>
  <si>
    <t>Taking Sabbatical this Year?</t>
  </si>
  <si>
    <t>STEP 2: YOUR PAY &amp; BENEFITS SNAPSHOT</t>
  </si>
  <si>
    <t>Category</t>
  </si>
  <si>
    <t>Annual $</t>
  </si>
  <si>
    <t>What this means for you</t>
  </si>
  <si>
    <t>Your Pay (before taxes)</t>
  </si>
  <si>
    <t>The most important part — money in your pocket.</t>
  </si>
  <si>
    <t>Paid Time Off (PTO)</t>
  </si>
  <si>
    <t>Paid time away — 6-8 weeks/year depending on level.</t>
  </si>
  <si>
    <t>Medical Insurance (Hilltop's share)</t>
  </si>
  <si>
    <t>Helps cover doctor visits, hospital care, and prescriptions.</t>
  </si>
  <si>
    <t>Dental Insurance (Hilltop's share)</t>
  </si>
  <si>
    <t>Helps cover cleanings, fillings, and major dental work.</t>
  </si>
  <si>
    <t>Vision Insurance (Hilltop's share)</t>
  </si>
  <si>
    <t>Vision is 100% employee paid — but the plan is here when you need it.</t>
  </si>
  <si>
    <t>401k Retirement Match</t>
  </si>
  <si>
    <t>Free money toward your retirement — up to 4% match.</t>
  </si>
  <si>
    <t>Dependent Care FSA Match</t>
  </si>
  <si>
    <t>Hilltop matches your dependent care FSA $-for-$ up to $2,500.</t>
  </si>
  <si>
    <t>Dependent Care FSA Admin (Hilltop pays)</t>
  </si>
  <si>
    <t>Hilltop covers FSA admin fees so you don't have to.</t>
  </si>
  <si>
    <t>Healthcare FSA Admin (Hilltop pays)</t>
  </si>
  <si>
    <t>Free Life Insurance &amp; AD&amp;D</t>
  </si>
  <si>
    <t>$20k life insurance at no cost to you.</t>
  </si>
  <si>
    <t>Employee Assistance Program / Teladoc</t>
  </si>
  <si>
    <t>Free counseling, legal help, and 24/7 doctor access — for everyone.</t>
  </si>
  <si>
    <t>Wellbeing / HealthTop Discount</t>
  </si>
  <si>
    <t>Discount on medical premiums for completing wellness steps.</t>
  </si>
  <si>
    <t>SmartDollar &amp; HilltopU</t>
  </si>
  <si>
    <t>Financial wellness and learning programs — free for everyone.</t>
  </si>
  <si>
    <t>Overnight Differential Pay</t>
  </si>
  <si>
    <t>Extra $1.50/hour for overnight shifts (estimate).</t>
  </si>
  <si>
    <t>Weekend Differential Pay</t>
  </si>
  <si>
    <t>Extra $1.50/hour for weekend shifts (estimate).</t>
  </si>
  <si>
    <t>Long Term Disability (Ops only)</t>
  </si>
  <si>
    <t>Income protection for Ops leaders.</t>
  </si>
  <si>
    <t>CO FAMLI (Employer portion)</t>
  </si>
  <si>
    <t>Employer-paid portion of Colorado's paid family leave program.</t>
  </si>
  <si>
    <t>Sabbatical Leave Value</t>
  </si>
  <si>
    <t>4 weeks paid sabbatical — eligible every 5 years.</t>
  </si>
  <si>
    <t>Total Benefit Investment from Hilltop</t>
  </si>
  <si>
    <t>Extra support Hilltop provides on top of your pay.</t>
  </si>
  <si>
    <t>TOTAL COMPENSATION</t>
  </si>
  <si>
    <t>Your pay + Hilltop's investment combined.</t>
  </si>
  <si>
    <t>Remember: Your hourly pay is the most important part of your compensation. Benefits are extra support — not a replacement for fair wages.</t>
  </si>
  <si>
    <t>Benefit Cost Data (Editable by HR)</t>
  </si>
  <si>
    <t>Dropdown Lists</t>
  </si>
  <si>
    <t>Edit yellow cells to reflect Hilltop's actual annual employer costs. Source: Hilltop Benefits Guide 2026-2027.</t>
  </si>
  <si>
    <t>Medical</t>
  </si>
  <si>
    <t>Dental</t>
  </si>
  <si>
    <t>Vision</t>
  </si>
  <si>
    <t>EmpType</t>
  </si>
  <si>
    <t>Wellbeing</t>
  </si>
  <si>
    <t>Yes/No</t>
  </si>
  <si>
    <t>MEDICAL — Hilltop's Annual Contribution (per-paycheck × 24)</t>
  </si>
  <si>
    <t>PPO 1500 - Employee Only</t>
  </si>
  <si>
    <t>Employee Only</t>
  </si>
  <si>
    <t>Ops Leader</t>
  </si>
  <si>
    <t>Yes</t>
  </si>
  <si>
    <t>Plan Key</t>
  </si>
  <si>
    <t>Plan Name</t>
  </si>
  <si>
    <t>Tier</t>
  </si>
  <si>
    <t>Hilltop $/Paycheck</t>
  </si>
  <si>
    <t>Paychecks/Yr</t>
  </si>
  <si>
    <t>Hilltop Annual $</t>
  </si>
  <si>
    <t>PPO 1500 - Employee + Spouse</t>
  </si>
  <si>
    <t>Employee + Spouse</t>
  </si>
  <si>
    <t>Senior Leader</t>
  </si>
  <si>
    <t>EE + Child or Spouse</t>
  </si>
  <si>
    <t>PPO 1500 - Employee + Child(ren)</t>
  </si>
  <si>
    <t>Employee + Child(ren)</t>
  </si>
  <si>
    <t>EE + Family</t>
  </si>
  <si>
    <t>PPO 1500</t>
  </si>
  <si>
    <t>PPO 1500 - Family</t>
  </si>
  <si>
    <t>Family</t>
  </si>
  <si>
    <t>PPO 2500 - Employee Only</t>
  </si>
  <si>
    <t>PPO 2500 - Employee + Spouse</t>
  </si>
  <si>
    <t>PPO 2500 - Employee + Child(ren)</t>
  </si>
  <si>
    <t>PPO 2500</t>
  </si>
  <si>
    <t>PPO 2500 - Family</t>
  </si>
  <si>
    <t>DENTAL — Hilltop Estimated Annual Contribution</t>
  </si>
  <si>
    <t>Tier Key</t>
  </si>
  <si>
    <t>Ee $/Paycheck</t>
  </si>
  <si>
    <t>Hilltop Est $/Paycheck</t>
  </si>
  <si>
    <t>VISION — 100% Employee Paid (Hilltop contribution = $0)</t>
  </si>
  <si>
    <t>OTHER BENEFIT VALUES (Estimated Annual)</t>
  </si>
  <si>
    <t>Benefit</t>
  </si>
  <si>
    <t>Annual Value</t>
  </si>
  <si>
    <t>Notes</t>
  </si>
  <si>
    <t>401k Match Cap (%)</t>
  </si>
  <si>
    <t>Hilltop matches up to 4% of pay.</t>
  </si>
  <si>
    <t>Dep. Care FSA Match Cap ($)</t>
  </si>
  <si>
    <t>Hilltop matches dollar-for-dollar up to $2,500.</t>
  </si>
  <si>
    <t>Free Life Insurance (Annual $)</t>
  </si>
  <si>
    <t>Free $20k life + AD&amp;D.</t>
  </si>
  <si>
    <t>EAP / AllOne Health</t>
  </si>
  <si>
    <t>Confidential counseling, legal, financial help — free for all employees.</t>
  </si>
  <si>
    <t>Wellbeing Discount (Ee-only)</t>
  </si>
  <si>
    <t>$35/mo wellbeing discount on medical premiums.</t>
  </si>
  <si>
    <t>Wellbeing Discount (EE + Child OR Spouse)</t>
  </si>
  <si>
    <t>Wellbeing Discount (EE+Family)</t>
  </si>
  <si>
    <t>SmartDollar / HilltopU</t>
  </si>
  <si>
    <t>Financial wellness + learning — free for all employees.</t>
  </si>
  <si>
    <t>Diff. Pay Estimate (Overnights)</t>
  </si>
  <si>
    <t>Overnight differential per hour.</t>
  </si>
  <si>
    <t>Diff. Pay Estimate (Weekends)</t>
  </si>
  <si>
    <t>Weekend differential per hour.</t>
  </si>
  <si>
    <t>Diff. Pay Est. % of Hours</t>
  </si>
  <si>
    <t>Used to estimate annualized differential pay.</t>
  </si>
  <si>
    <t>PTO Hours/Yr (Employees)</t>
  </si>
  <si>
    <t>6 weeks PTO at full-time.</t>
  </si>
  <si>
    <t>PTO Hours/Yr (Ops)</t>
  </si>
  <si>
    <t>7 weeks PTO at full-time.</t>
  </si>
  <si>
    <t>PTO Hours/Yr (Senior Leaders)</t>
  </si>
  <si>
    <t>8 weeks PTO at full-time.</t>
  </si>
  <si>
    <t>Long Term Disability (OPS ONLY)</t>
  </si>
  <si>
    <t>Ops leaders only.</t>
  </si>
  <si>
    <t>FSA Admin Cost (per FSA)</t>
  </si>
  <si>
    <t>Hilltop covers FSA admin fees for any FSA election.</t>
  </si>
  <si>
    <t>Annual Hours FTE</t>
  </si>
  <si>
    <t>40 hrs/wk × 52 wks.</t>
  </si>
  <si>
    <t>CO FAMLI</t>
  </si>
  <si>
    <t>Employer-only portion.</t>
  </si>
  <si>
    <t>Sabbatical Leave</t>
  </si>
  <si>
    <t>4 weeks of leave at full-time (hours).</t>
  </si>
  <si>
    <t>How to Use This Tool with Employees</t>
  </si>
  <si>
    <t>For Supervisors, People Ops, and Benefits Conversations</t>
  </si>
  <si>
    <t>• Lead with pay, not benefits.</t>
  </si>
  <si>
    <t xml:space="preserve">    Start with: 'Your hourly pay is the most important part of your compensation.' This shows respect and trust before talking about anything else.</t>
  </si>
  <si>
    <t>• Don't lead with a giant dollar total.</t>
  </si>
  <si>
    <t xml:space="preserve">    Avoid 'Your total compensation is $XX,XXX!' This can feel dismissive of real wage concerns and is the #1 reason total comp messaging backfires.</t>
  </si>
  <si>
    <t>• Only show what the employee uses.</t>
  </si>
  <si>
    <t xml:space="preserve">    Most benefits only appear if the employee selects them. EAP, HilltopU, life insurance, and CO FAMLI are always included because they're free for everyone.</t>
  </si>
  <si>
    <t>• Let the employee drive the inputs.</t>
  </si>
  <si>
    <t xml:space="preserve">    Hand them the tool. Sit beside them, not across from them. This tool is for clarity, not persuasion.</t>
  </si>
  <si>
    <t>• Talk about what each benefit DOES, not what it costs.</t>
  </si>
  <si>
    <t xml:space="preserve">    Example: 'PTO gives you 6 weeks of paid time off' instead of '$X of value.' Connect benefits to real life, not to a price tag.</t>
  </si>
  <si>
    <t>• Use percentages, not just dollars.</t>
  </si>
  <si>
    <t xml:space="preserve">    The pie chart shows where the money comes from in proportion — easier to digest than raw totals.</t>
  </si>
  <si>
    <t>• Be transparent that these are estimates.</t>
  </si>
  <si>
    <t xml:space="preserve">    Direct employees to Amy Newberry, Benefits Manager (970-244-0446) for their exact, personalized numbers.</t>
  </si>
  <si>
    <t>• Tie back to Hilltop's philosophy.</t>
  </si>
  <si>
    <t xml:space="preserve">    Our compensation philosophy is grounded in fairness, transparency, and equity. This tool supports that — it's not a sales pitch.</t>
  </si>
  <si>
    <t>Quick Script Example</t>
  </si>
  <si>
    <t>"This tool just helps you see your whole pay and benefits picture in one place. It is not meant to tell you what your benefits are worth to you — only you can decide that. I just want to make sure you have the full information so you can make decisions that work for you and your family."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</si>
</sst>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1"/>
      <color theme="1"/>
      <name val="Calibri"/>
      <family val="2"/>
      <scheme val="minor"/>
    </font>
    <font>
      <b/>
      <sz val="18"/>
      <color rgb="FF2E75B6"/>
      <name val="Calibri"/>
    </font>
    <font>
      <b/>
      <sz val="14"/>
      <color rgb="FF2E75B6"/>
      <name val="Calibri"/>
    </font>
    <font>
      <sz val="11"/>
      <name val="Calibri"/>
    </font>
    <font>
      <i/>
      <sz val="10"/>
      <color rgb="FF595959"/>
      <name val="Calibri"/>
    </font>
    <font>
      <b/>
      <sz val="12"/>
      <color rgb="FFFFFFFF"/>
      <name val="Calibri"/>
    </font>
    <font>
      <b/>
      <sz val="11"/>
      <name val="Calibri"/>
    </font>
    <font>
      <b/>
      <sz val="13"/>
      <color rgb="FFFFFFFF"/>
      <name val="Calibri"/>
    </font>
    <font>
      <i/>
      <sz val="11"/>
      <color rgb="FFFFFFFF"/>
      <name val="Calibri"/>
    </font>
    <font>
      <i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E75B6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F2F2F2"/>
      </patternFill>
    </fill>
    <fill>
      <patternFill patternType="solid">
        <fgColor rgb="FFFCE4D6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/>
    <xf numFmtId="164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6" fillId="3" borderId="0" xfId="0" applyFont="1" applyFill="1"/>
    <xf numFmtId="0" fontId="3" fillId="5" borderId="1" xfId="0" applyFont="1" applyFill="1" applyBorder="1"/>
    <xf numFmtId="164" fontId="0" fillId="5" borderId="1" xfId="0" applyNumberFormat="1" applyFill="1" applyBorder="1" applyAlignment="1">
      <alignment horizontal="right"/>
    </xf>
    <xf numFmtId="0" fontId="4" fillId="5" borderId="1" xfId="0" applyFont="1" applyFill="1" applyBorder="1" applyAlignment="1">
      <alignment wrapText="1"/>
    </xf>
    <xf numFmtId="164" fontId="6" fillId="3" borderId="0" xfId="0" applyNumberFormat="1" applyFont="1" applyFill="1"/>
    <xf numFmtId="0" fontId="4" fillId="3" borderId="0" xfId="0" applyFont="1" applyFill="1"/>
    <xf numFmtId="0" fontId="7" fillId="2" borderId="0" xfId="0" applyFont="1" applyFill="1"/>
    <xf numFmtId="164" fontId="7" fillId="2" borderId="0" xfId="0" applyNumberFormat="1" applyFont="1" applyFill="1"/>
    <xf numFmtId="0" fontId="8" fillId="2" borderId="0" xfId="0" applyFont="1" applyFill="1"/>
    <xf numFmtId="0" fontId="6" fillId="3" borderId="1" xfId="0" applyFont="1" applyFill="1" applyBorder="1"/>
    <xf numFmtId="0" fontId="0" fillId="0" borderId="1" xfId="0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4" fontId="0" fillId="0" borderId="1" xfId="0" applyNumberFormat="1" applyBorder="1"/>
    <xf numFmtId="9" fontId="0" fillId="4" borderId="1" xfId="0" applyNumberFormat="1" applyFill="1" applyBorder="1"/>
    <xf numFmtId="0" fontId="4" fillId="0" borderId="1" xfId="0" applyFont="1" applyBorder="1"/>
    <xf numFmtId="3" fontId="0" fillId="4" borderId="1" xfId="0" applyNumberFormat="1" applyFill="1" applyBorder="1"/>
    <xf numFmtId="0" fontId="4" fillId="6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9" fillId="6" borderId="0" xfId="0" applyFont="1" applyFill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5" fillId="2" borderId="0" xfId="0" applyFont="1" applyFill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Where Your Total Compensation Comes From</a:t>
            </a:r>
          </a:p>
        </c:rich>
      </c:tx>
      <c:overlay val="1"/>
    </c:title>
    <c:autoTitleDeleted val="0"/>
    <c:plotArea>
      <c:layout>
        <c:manualLayout>
          <c:xMode val="edge"/>
          <c:yMode val="edge"/>
          <c:x val="0.02"/>
          <c:y val="0.1"/>
          <c:w val="0.62"/>
          <c:h val="0.82"/>
        </c:manualLayout>
      </c:layout>
      <c:pieChart>
        <c:varyColors val="1"/>
        <c:ser>
          <c:idx val="0"/>
          <c:order val="0"/>
          <c:tx>
            <c:strRef>
              <c:f>'My Snapshot'!$C$22</c:f>
              <c:strCache>
                <c:ptCount val="1"/>
                <c:pt idx="0">
                  <c:v>Annual $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'My Snapshot'!$B$23:$B$40</c:f>
              <c:strCache>
                <c:ptCount val="18"/>
                <c:pt idx="0">
                  <c:v>Your Pay (before taxes)</c:v>
                </c:pt>
                <c:pt idx="1">
                  <c:v>Paid Time Off (PTO)</c:v>
                </c:pt>
                <c:pt idx="2">
                  <c:v>Medical Insurance (Hilltop's share)</c:v>
                </c:pt>
                <c:pt idx="3">
                  <c:v>Dental Insurance (Hilltop's share)</c:v>
                </c:pt>
                <c:pt idx="4">
                  <c:v>Vision Insurance (Hilltop's share)</c:v>
                </c:pt>
                <c:pt idx="5">
                  <c:v>401k Retirement Match</c:v>
                </c:pt>
                <c:pt idx="6">
                  <c:v>Dependent Care FSA Match</c:v>
                </c:pt>
                <c:pt idx="7">
                  <c:v>Dependent Care FSA Admin (Hilltop pays)</c:v>
                </c:pt>
                <c:pt idx="8">
                  <c:v>Healthcare FSA Admin (Hilltop pays)</c:v>
                </c:pt>
                <c:pt idx="9">
                  <c:v>Free Life Insurance &amp; AD&amp;D</c:v>
                </c:pt>
                <c:pt idx="10">
                  <c:v>Employee Assistance Program / Teladoc</c:v>
                </c:pt>
                <c:pt idx="11">
                  <c:v>Wellbeing / HealthTop Discount</c:v>
                </c:pt>
                <c:pt idx="12">
                  <c:v>SmartDollar &amp; HilltopU</c:v>
                </c:pt>
                <c:pt idx="13">
                  <c:v>Overnight Differential Pay</c:v>
                </c:pt>
                <c:pt idx="14">
                  <c:v>Weekend Differential Pay</c:v>
                </c:pt>
                <c:pt idx="15">
                  <c:v>Long Term Disability (Ops only)</c:v>
                </c:pt>
                <c:pt idx="16">
                  <c:v>CO FAMLI (Employer portion)</c:v>
                </c:pt>
                <c:pt idx="17">
                  <c:v>Sabbatical Leave Value</c:v>
                </c:pt>
              </c:strCache>
            </c:strRef>
          </c:cat>
          <c:val>
            <c:numRef>
              <c:f>'My Snapshot'!$C$23:$C$40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</c:v>
                </c:pt>
                <c:pt idx="10">
                  <c:v>73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156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9-452D-9DC8-91E3AF83E86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1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351414805702385"/>
          <c:y val="0.41767764320676409"/>
          <c:w val="0.24133941048686175"/>
          <c:h val="0.53864001330131706"/>
        </c:manualLayout>
      </c:layout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762000</xdr:colOff>
      <xdr:row>4</xdr:row>
      <xdr:rowOff>54429</xdr:rowOff>
    </xdr:from>
    <xdr:ext cx="9756322" cy="767442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E75B6"/>
  </sheetPr>
  <dimension ref="B2:H22"/>
  <sheetViews>
    <sheetView workbookViewId="0">
      <selection activeCell="B15" sqref="B15:H15"/>
    </sheetView>
  </sheetViews>
  <sheetFormatPr defaultRowHeight="15"/>
  <cols>
    <col min="1" max="1" width="2" customWidth="1"/>
    <col min="2" max="8" width="22" customWidth="1"/>
    <col min="9" max="9" width="4" customWidth="1"/>
  </cols>
  <sheetData>
    <row r="2" spans="2:8" ht="23.25">
      <c r="B2" s="28" t="s">
        <v>0</v>
      </c>
      <c r="C2" s="29"/>
      <c r="D2" s="29"/>
      <c r="E2" s="29"/>
      <c r="F2" s="29"/>
      <c r="G2" s="29"/>
      <c r="H2" s="29"/>
    </row>
    <row r="4" spans="2:8" ht="18.75">
      <c r="B4" s="1" t="s">
        <v>1</v>
      </c>
    </row>
    <row r="5" spans="2:8">
      <c r="B5" s="26" t="s">
        <v>2</v>
      </c>
      <c r="C5" s="29"/>
      <c r="D5" s="29"/>
      <c r="E5" s="29"/>
      <c r="F5" s="29"/>
      <c r="G5" s="29"/>
      <c r="H5" s="29"/>
    </row>
    <row r="6" spans="2:8">
      <c r="B6" s="29"/>
      <c r="C6" s="29"/>
      <c r="D6" s="29"/>
      <c r="E6" s="29"/>
      <c r="F6" s="29"/>
      <c r="G6" s="29"/>
      <c r="H6" s="29"/>
    </row>
    <row r="7" spans="2:8">
      <c r="B7" s="29"/>
      <c r="C7" s="29"/>
      <c r="D7" s="29"/>
      <c r="E7" s="29"/>
      <c r="F7" s="29"/>
      <c r="G7" s="29"/>
      <c r="H7" s="29"/>
    </row>
    <row r="9" spans="2:8" ht="18.75">
      <c r="B9" s="1" t="s">
        <v>3</v>
      </c>
    </row>
    <row r="10" spans="2:8">
      <c r="B10" s="30" t="s">
        <v>4</v>
      </c>
      <c r="C10" s="29"/>
      <c r="D10" s="29"/>
      <c r="E10" s="29"/>
      <c r="F10" s="29"/>
      <c r="G10" s="29"/>
      <c r="H10" s="29"/>
    </row>
    <row r="11" spans="2:8">
      <c r="B11" s="30" t="s">
        <v>5</v>
      </c>
      <c r="C11" s="29"/>
      <c r="D11" s="29"/>
      <c r="E11" s="29"/>
      <c r="F11" s="29"/>
      <c r="G11" s="29"/>
      <c r="H11" s="29"/>
    </row>
    <row r="12" spans="2:8">
      <c r="B12" s="30" t="s">
        <v>6</v>
      </c>
      <c r="C12" s="29"/>
      <c r="D12" s="29"/>
      <c r="E12" s="29"/>
      <c r="F12" s="29"/>
      <c r="G12" s="29"/>
      <c r="H12" s="29"/>
    </row>
    <row r="13" spans="2:8">
      <c r="B13" s="30" t="s">
        <v>7</v>
      </c>
      <c r="C13" s="29"/>
      <c r="D13" s="29"/>
      <c r="E13" s="29"/>
      <c r="F13" s="29"/>
      <c r="G13" s="29"/>
      <c r="H13" s="29"/>
    </row>
    <row r="14" spans="2:8">
      <c r="B14" s="30" t="s">
        <v>8</v>
      </c>
      <c r="C14" s="29"/>
      <c r="D14" s="29"/>
      <c r="E14" s="29"/>
      <c r="F14" s="29"/>
      <c r="G14" s="29"/>
      <c r="H14" s="29"/>
    </row>
    <row r="15" spans="2:8">
      <c r="B15" s="30" t="s">
        <v>9</v>
      </c>
      <c r="C15" s="29"/>
      <c r="D15" s="29"/>
      <c r="E15" s="29"/>
      <c r="F15" s="29"/>
      <c r="G15" s="29"/>
      <c r="H15" s="29"/>
    </row>
    <row r="17" spans="2:8" ht="18.75">
      <c r="B17" s="1" t="s">
        <v>10</v>
      </c>
    </row>
    <row r="18" spans="2:8">
      <c r="B18" s="25" t="s">
        <v>11</v>
      </c>
      <c r="C18" s="29"/>
      <c r="D18" s="29"/>
      <c r="E18" s="29"/>
      <c r="F18" s="29"/>
      <c r="G18" s="29"/>
      <c r="H18" s="29"/>
    </row>
    <row r="19" spans="2:8">
      <c r="B19" s="25" t="s">
        <v>12</v>
      </c>
      <c r="C19" s="29"/>
      <c r="D19" s="29"/>
      <c r="E19" s="29"/>
      <c r="F19" s="29"/>
      <c r="G19" s="29"/>
      <c r="H19" s="29"/>
    </row>
    <row r="20" spans="2:8">
      <c r="B20" s="25" t="s">
        <v>13</v>
      </c>
      <c r="C20" s="29"/>
      <c r="D20" s="29"/>
      <c r="E20" s="29"/>
      <c r="F20" s="29"/>
      <c r="G20" s="29"/>
      <c r="H20" s="29"/>
    </row>
    <row r="21" spans="2:8">
      <c r="B21" s="25" t="s">
        <v>14</v>
      </c>
      <c r="C21" s="29"/>
      <c r="D21" s="29"/>
      <c r="E21" s="29"/>
      <c r="F21" s="29"/>
      <c r="G21" s="29"/>
      <c r="H21" s="29"/>
    </row>
    <row r="22" spans="2:8">
      <c r="B22" s="25"/>
      <c r="C22" s="29"/>
      <c r="D22" s="29"/>
      <c r="E22" s="29"/>
      <c r="F22" s="29"/>
      <c r="G22" s="29"/>
      <c r="H22" s="29"/>
    </row>
  </sheetData>
  <sheetProtection sheet="1" objects="1" scenarios="1"/>
  <mergeCells count="13">
    <mergeCell ref="B12:H12"/>
    <mergeCell ref="B2:H2"/>
    <mergeCell ref="B15:H15"/>
    <mergeCell ref="B10:H10"/>
    <mergeCell ref="B11:H11"/>
    <mergeCell ref="B5:H7"/>
    <mergeCell ref="B22:H22"/>
    <mergeCell ref="B14:H14"/>
    <mergeCell ref="B18:H18"/>
    <mergeCell ref="B13:H13"/>
    <mergeCell ref="B21:H21"/>
    <mergeCell ref="B19:H19"/>
    <mergeCell ref="B20:H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G44"/>
  <sheetViews>
    <sheetView tabSelected="1" zoomScale="106" zoomScaleNormal="70" workbookViewId="0">
      <selection activeCell="B2" sqref="B2:G2"/>
    </sheetView>
  </sheetViews>
  <sheetFormatPr defaultRowHeight="15"/>
  <cols>
    <col min="1" max="1" width="2" customWidth="1"/>
    <col min="2" max="2" width="40" customWidth="1"/>
    <col min="3" max="3" width="16" customWidth="1"/>
    <col min="4" max="4" width="50" customWidth="1"/>
    <col min="5" max="5" width="4" customWidth="1"/>
    <col min="6" max="20" width="14" customWidth="1"/>
  </cols>
  <sheetData>
    <row r="2" spans="2:7" ht="23.25">
      <c r="B2" s="28" t="s">
        <v>0</v>
      </c>
      <c r="C2" s="29"/>
      <c r="D2" s="29"/>
      <c r="E2" s="29"/>
      <c r="F2" s="29"/>
      <c r="G2" s="29"/>
    </row>
    <row r="3" spans="2:7">
      <c r="B3" s="31" t="s">
        <v>15</v>
      </c>
      <c r="C3" s="29"/>
      <c r="D3" s="29"/>
      <c r="E3" s="29"/>
      <c r="F3" s="29"/>
      <c r="G3" s="29"/>
    </row>
    <row r="5" spans="2:7" ht="15.75">
      <c r="B5" s="32" t="s">
        <v>16</v>
      </c>
      <c r="C5" s="29"/>
      <c r="D5" s="29"/>
    </row>
    <row r="6" spans="2:7">
      <c r="B6" s="2" t="s">
        <v>17</v>
      </c>
      <c r="C6" s="3">
        <v>0</v>
      </c>
    </row>
    <row r="7" spans="2:7">
      <c r="B7" s="2" t="s">
        <v>18</v>
      </c>
      <c r="C7" s="4">
        <v>0</v>
      </c>
    </row>
    <row r="8" spans="2:7">
      <c r="B8" s="2" t="s">
        <v>19</v>
      </c>
      <c r="C8" s="5" t="s">
        <v>20</v>
      </c>
    </row>
    <row r="9" spans="2:7">
      <c r="B9" s="2" t="s">
        <v>21</v>
      </c>
      <c r="C9" s="5" t="s">
        <v>22</v>
      </c>
    </row>
    <row r="10" spans="2:7">
      <c r="B10" s="2" t="s">
        <v>23</v>
      </c>
      <c r="C10" s="5" t="s">
        <v>22</v>
      </c>
    </row>
    <row r="11" spans="2:7">
      <c r="B11" s="2" t="s">
        <v>24</v>
      </c>
      <c r="C11" s="5" t="s">
        <v>22</v>
      </c>
    </row>
    <row r="12" spans="2:7">
      <c r="B12" s="2" t="s">
        <v>25</v>
      </c>
      <c r="C12" s="5" t="s">
        <v>22</v>
      </c>
    </row>
    <row r="13" spans="2:7">
      <c r="B13" s="2" t="s">
        <v>26</v>
      </c>
      <c r="C13" s="6">
        <v>0.03</v>
      </c>
    </row>
    <row r="14" spans="2:7">
      <c r="B14" s="2" t="s">
        <v>27</v>
      </c>
      <c r="C14" s="3">
        <v>0</v>
      </c>
    </row>
    <row r="15" spans="2:7">
      <c r="B15" s="2" t="s">
        <v>28</v>
      </c>
      <c r="C15" s="3">
        <v>0</v>
      </c>
    </row>
    <row r="16" spans="2:7">
      <c r="B16" s="2" t="s">
        <v>29</v>
      </c>
      <c r="C16" s="5" t="s">
        <v>30</v>
      </c>
    </row>
    <row r="17" spans="2:4">
      <c r="B17" s="2" t="s">
        <v>31</v>
      </c>
      <c r="C17" s="5" t="s">
        <v>30</v>
      </c>
    </row>
    <row r="18" spans="2:4">
      <c r="B18" s="2" t="s">
        <v>32</v>
      </c>
      <c r="C18" s="5" t="s">
        <v>30</v>
      </c>
    </row>
    <row r="21" spans="2:4" ht="15.75">
      <c r="B21" s="32" t="s">
        <v>33</v>
      </c>
      <c r="C21" s="29"/>
      <c r="D21" s="29"/>
    </row>
    <row r="22" spans="2:4">
      <c r="B22" s="7" t="s">
        <v>34</v>
      </c>
      <c r="C22" s="7" t="s">
        <v>35</v>
      </c>
      <c r="D22" s="7" t="s">
        <v>36</v>
      </c>
    </row>
    <row r="23" spans="2:4">
      <c r="B23" s="8" t="s">
        <v>37</v>
      </c>
      <c r="C23" s="9">
        <f>$C$6*$C$7*52</f>
        <v>0</v>
      </c>
      <c r="D23" s="10" t="s">
        <v>38</v>
      </c>
    </row>
    <row r="24" spans="2:4">
      <c r="B24" s="8" t="s">
        <v>39</v>
      </c>
      <c r="C24" s="9">
        <f>($C$6*$C$7*52)*(IF($C$8="Ops Leader",PTOOps,IF($C$8="Senior Leader",PTOSr,PTOEmp))/FTEHours)</f>
        <v>0</v>
      </c>
      <c r="D24" s="10" t="s">
        <v>40</v>
      </c>
    </row>
    <row r="25" spans="2:4">
      <c r="B25" s="8" t="s">
        <v>41</v>
      </c>
      <c r="C25" s="9">
        <f>IFERROR(VLOOKUP($C$9,MedicalTable,6,FALSE),0)</f>
        <v>0</v>
      </c>
      <c r="D25" s="10" t="s">
        <v>42</v>
      </c>
    </row>
    <row r="26" spans="2:4">
      <c r="B26" s="8" t="s">
        <v>43</v>
      </c>
      <c r="C26" s="9">
        <f>IFERROR(VLOOKUP($C$10,DentalTable,6,FALSE),0)</f>
        <v>0</v>
      </c>
      <c r="D26" s="10" t="s">
        <v>44</v>
      </c>
    </row>
    <row r="27" spans="2:4" ht="26.25">
      <c r="B27" s="8" t="s">
        <v>45</v>
      </c>
      <c r="C27" s="9">
        <f>IFERROR(VLOOKUP($C$11,VisionTable,6,FALSE),0)</f>
        <v>0</v>
      </c>
      <c r="D27" s="10" t="s">
        <v>46</v>
      </c>
    </row>
    <row r="28" spans="2:4">
      <c r="B28" s="8" t="s">
        <v>47</v>
      </c>
      <c r="C28" s="9">
        <f>MIN($C$13,Match401k)*($C$6*$C$7*52)</f>
        <v>0</v>
      </c>
      <c r="D28" s="10" t="s">
        <v>48</v>
      </c>
    </row>
    <row r="29" spans="2:4">
      <c r="B29" s="8" t="s">
        <v>49</v>
      </c>
      <c r="C29" s="9">
        <f>MIN($C$15,DepCareCap)</f>
        <v>0</v>
      </c>
      <c r="D29" s="10" t="s">
        <v>50</v>
      </c>
    </row>
    <row r="30" spans="2:4">
      <c r="B30" s="8" t="s">
        <v>51</v>
      </c>
      <c r="C30" s="9">
        <f>IF($C$15&gt;0,FSAAdmin,0)</f>
        <v>0</v>
      </c>
      <c r="D30" s="10" t="s">
        <v>52</v>
      </c>
    </row>
    <row r="31" spans="2:4">
      <c r="B31" s="8" t="s">
        <v>53</v>
      </c>
      <c r="C31" s="9">
        <f>IF($C$14&gt;0,FSAAdmin,0)</f>
        <v>0</v>
      </c>
      <c r="D31" s="10" t="s">
        <v>52</v>
      </c>
    </row>
    <row r="32" spans="2:4">
      <c r="B32" s="8" t="s">
        <v>54</v>
      </c>
      <c r="C32" s="9">
        <f>LifeIns</f>
        <v>37</v>
      </c>
      <c r="D32" s="10" t="s">
        <v>55</v>
      </c>
    </row>
    <row r="33" spans="2:4" ht="26.25">
      <c r="B33" s="8" t="s">
        <v>56</v>
      </c>
      <c r="C33" s="9">
        <f>EAP</f>
        <v>73</v>
      </c>
      <c r="D33" s="10" t="s">
        <v>57</v>
      </c>
    </row>
    <row r="34" spans="2:4">
      <c r="B34" s="8" t="s">
        <v>58</v>
      </c>
      <c r="C34" s="9">
        <f>IF($C$12="Employee Only",WellbeingEE,IF($C$12="EE + Child or Spouse",WellbeingEEPlus,IF($C$12="EE + Family",WellbeingFamily,0)))</f>
        <v>0</v>
      </c>
      <c r="D34" s="10" t="s">
        <v>59</v>
      </c>
    </row>
    <row r="35" spans="2:4">
      <c r="B35" s="8" t="s">
        <v>60</v>
      </c>
      <c r="C35" s="9">
        <f>SmartDollar</f>
        <v>13</v>
      </c>
      <c r="D35" s="10" t="s">
        <v>61</v>
      </c>
    </row>
    <row r="36" spans="2:4">
      <c r="B36" s="8" t="s">
        <v>62</v>
      </c>
      <c r="C36" s="9">
        <f>IF($C$16="Yes",$C$7*52*DiffPct*DiffOvernight,0)</f>
        <v>0</v>
      </c>
      <c r="D36" s="10" t="s">
        <v>63</v>
      </c>
    </row>
    <row r="37" spans="2:4">
      <c r="B37" s="8" t="s">
        <v>64</v>
      </c>
      <c r="C37" s="9">
        <f>IF($C$17="Yes",$C$7*52*DiffPct*DiffWeekend,0)</f>
        <v>0</v>
      </c>
      <c r="D37" s="10" t="s">
        <v>65</v>
      </c>
    </row>
    <row r="38" spans="2:4">
      <c r="B38" s="8" t="s">
        <v>66</v>
      </c>
      <c r="C38" s="9">
        <f>IF($C$8="Ops Leader",LTD,0)</f>
        <v>0</v>
      </c>
      <c r="D38" s="10" t="s">
        <v>67</v>
      </c>
    </row>
    <row r="39" spans="2:4" ht="26.25">
      <c r="B39" s="8" t="s">
        <v>68</v>
      </c>
      <c r="C39" s="9">
        <f>COFAMLI</f>
        <v>156</v>
      </c>
      <c r="D39" s="10" t="s">
        <v>69</v>
      </c>
    </row>
    <row r="40" spans="2:4">
      <c r="B40" s="8" t="s">
        <v>70</v>
      </c>
      <c r="C40" s="9">
        <f>IF($C$18="Yes",Sabbatical*$C$6,0)</f>
        <v>0</v>
      </c>
      <c r="D40" s="10" t="s">
        <v>71</v>
      </c>
    </row>
    <row r="41" spans="2:4">
      <c r="B41" s="7" t="s">
        <v>72</v>
      </c>
      <c r="C41" s="11">
        <f>SUM(C24:C40)</f>
        <v>279</v>
      </c>
      <c r="D41" s="12" t="s">
        <v>73</v>
      </c>
    </row>
    <row r="42" spans="2:4" ht="17.25">
      <c r="B42" s="13" t="s">
        <v>74</v>
      </c>
      <c r="C42" s="14">
        <f>C23+C41</f>
        <v>279</v>
      </c>
      <c r="D42" s="15" t="s">
        <v>75</v>
      </c>
    </row>
    <row r="44" spans="2:4" ht="45.75" customHeight="1">
      <c r="B44" s="24" t="s">
        <v>76</v>
      </c>
      <c r="C44" s="29"/>
      <c r="D44" s="29"/>
    </row>
  </sheetData>
  <sheetProtection algorithmName="SHA-512" hashValue="+Kkp5JfkDahyp6CcEKI0F0L6ophIgJB4XcvVRu7dHPzvcDQ+CY9olix8l3HlxFuP7Ry190vXLj+bUjodZesUEQ==" saltValue="LMBpY6gNiaDai+tJrOum1g==" spinCount="100000" sheet="1" objects="1" scenarios="1"/>
  <protectedRanges>
    <protectedRange sqref="C6:C18" name="Range1"/>
  </protectedRanges>
  <mergeCells count="5">
    <mergeCell ref="B3:G3"/>
    <mergeCell ref="B2:G2"/>
    <mergeCell ref="B5:D5"/>
    <mergeCell ref="B44:D44"/>
    <mergeCell ref="B21:D21"/>
  </mergeCells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100-000000000000}">
          <x14:formula1>
            <xm:f>'Benefit Cost Data'!$K$3:$K$5</xm:f>
          </x14:formula1>
          <xm:sqref>C8</xm:sqref>
        </x14:dataValidation>
        <x14:dataValidation type="list" allowBlank="1" xr:uid="{00000000-0002-0000-0100-000001000000}">
          <x14:formula1>
            <xm:f>'Benefit Cost Data'!$H$3:$H$11</xm:f>
          </x14:formula1>
          <xm:sqref>C9</xm:sqref>
        </x14:dataValidation>
        <x14:dataValidation type="list" allowBlank="1" xr:uid="{00000000-0002-0000-0100-000002000000}">
          <x14:formula1>
            <xm:f>'Benefit Cost Data'!$I$3:$I$7</xm:f>
          </x14:formula1>
          <xm:sqref>C10</xm:sqref>
        </x14:dataValidation>
        <x14:dataValidation type="list" allowBlank="1" xr:uid="{00000000-0002-0000-0100-000003000000}">
          <x14:formula1>
            <xm:f>'Benefit Cost Data'!$J$3:$J$7</xm:f>
          </x14:formula1>
          <xm:sqref>C11</xm:sqref>
        </x14:dataValidation>
        <x14:dataValidation type="list" allowBlank="1" xr:uid="{00000000-0002-0000-0100-000004000000}">
          <x14:formula1>
            <xm:f>'Benefit Cost Data'!$L$3:$L$6</xm:f>
          </x14:formula1>
          <xm:sqref>C12</xm:sqref>
        </x14:dataValidation>
        <x14:dataValidation type="list" allowBlank="1" xr:uid="{00000000-0002-0000-0100-000005000000}">
          <x14:formula1>
            <xm:f>'Benefit Cost Data'!$M$3:$M$4</xm:f>
          </x14:formula1>
          <xm:sqref>C16 C17 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9D08E"/>
  </sheetPr>
  <dimension ref="A1:M52"/>
  <sheetViews>
    <sheetView workbookViewId="0">
      <selection sqref="A1:F1"/>
    </sheetView>
  </sheetViews>
  <sheetFormatPr defaultRowHeight="15"/>
  <cols>
    <col min="1" max="1" width="34" customWidth="1"/>
    <col min="2" max="2" width="26" customWidth="1"/>
    <col min="3" max="3" width="50" customWidth="1"/>
    <col min="4" max="4" width="22" customWidth="1"/>
    <col min="5" max="5" width="14" customWidth="1"/>
    <col min="6" max="6" width="22" customWidth="1"/>
    <col min="7" max="7" width="4" customWidth="1"/>
    <col min="8" max="8" width="22" customWidth="1"/>
  </cols>
  <sheetData>
    <row r="1" spans="1:13" ht="23.25">
      <c r="A1" s="28" t="s">
        <v>77</v>
      </c>
      <c r="B1" s="29"/>
      <c r="C1" s="29"/>
      <c r="D1" s="29"/>
      <c r="E1" s="29"/>
      <c r="F1" s="29"/>
      <c r="H1" s="2" t="s">
        <v>78</v>
      </c>
    </row>
    <row r="2" spans="1:13">
      <c r="A2" s="31" t="s">
        <v>79</v>
      </c>
      <c r="B2" s="29"/>
      <c r="C2" s="29"/>
      <c r="D2" s="29"/>
      <c r="E2" s="29"/>
      <c r="F2" s="29"/>
      <c r="H2" s="2" t="s">
        <v>80</v>
      </c>
      <c r="I2" s="2" t="s">
        <v>81</v>
      </c>
      <c r="J2" s="2" t="s">
        <v>82</v>
      </c>
      <c r="K2" s="2" t="s">
        <v>83</v>
      </c>
      <c r="L2" s="2" t="s">
        <v>84</v>
      </c>
      <c r="M2" s="2" t="s">
        <v>85</v>
      </c>
    </row>
    <row r="3" spans="1:13">
      <c r="H3" t="s">
        <v>22</v>
      </c>
      <c r="I3" t="s">
        <v>22</v>
      </c>
      <c r="J3" t="s">
        <v>22</v>
      </c>
      <c r="K3" t="s">
        <v>20</v>
      </c>
      <c r="L3" t="s">
        <v>22</v>
      </c>
      <c r="M3" t="s">
        <v>30</v>
      </c>
    </row>
    <row r="4" spans="1:13" ht="15.75">
      <c r="A4" s="32" t="s">
        <v>86</v>
      </c>
      <c r="B4" s="29"/>
      <c r="C4" s="29"/>
      <c r="D4" s="29"/>
      <c r="E4" s="29"/>
      <c r="F4" s="29"/>
      <c r="H4" t="s">
        <v>87</v>
      </c>
      <c r="I4" t="s">
        <v>88</v>
      </c>
      <c r="J4" t="s">
        <v>88</v>
      </c>
      <c r="K4" t="s">
        <v>89</v>
      </c>
      <c r="L4" t="s">
        <v>88</v>
      </c>
      <c r="M4" t="s">
        <v>90</v>
      </c>
    </row>
    <row r="5" spans="1:13">
      <c r="A5" s="16" t="s">
        <v>91</v>
      </c>
      <c r="B5" s="16" t="s">
        <v>92</v>
      </c>
      <c r="C5" s="16" t="s">
        <v>93</v>
      </c>
      <c r="D5" s="16" t="s">
        <v>94</v>
      </c>
      <c r="E5" s="16" t="s">
        <v>95</v>
      </c>
      <c r="F5" s="16" t="s">
        <v>96</v>
      </c>
      <c r="H5" t="s">
        <v>97</v>
      </c>
      <c r="I5" t="s">
        <v>98</v>
      </c>
      <c r="J5" t="s">
        <v>98</v>
      </c>
      <c r="K5" t="s">
        <v>99</v>
      </c>
      <c r="L5" t="s">
        <v>100</v>
      </c>
    </row>
    <row r="6" spans="1:13">
      <c r="A6" s="17" t="s">
        <v>22</v>
      </c>
      <c r="B6" s="17" t="s">
        <v>22</v>
      </c>
      <c r="C6" s="17" t="s">
        <v>22</v>
      </c>
      <c r="D6" s="18">
        <v>0</v>
      </c>
      <c r="E6" s="17">
        <v>24</v>
      </c>
      <c r="F6" s="19">
        <f t="shared" ref="F6:F14" si="0">D6*E6</f>
        <v>0</v>
      </c>
      <c r="H6" t="s">
        <v>101</v>
      </c>
      <c r="I6" t="s">
        <v>102</v>
      </c>
      <c r="J6" t="s">
        <v>102</v>
      </c>
      <c r="L6" t="s">
        <v>103</v>
      </c>
    </row>
    <row r="7" spans="1:13">
      <c r="A7" s="17" t="s">
        <v>87</v>
      </c>
      <c r="B7" s="17" t="s">
        <v>104</v>
      </c>
      <c r="C7" s="17" t="s">
        <v>88</v>
      </c>
      <c r="D7" s="18">
        <v>454.3</v>
      </c>
      <c r="E7" s="17">
        <v>24</v>
      </c>
      <c r="F7" s="19">
        <f t="shared" si="0"/>
        <v>10903.2</v>
      </c>
      <c r="H7" t="s">
        <v>105</v>
      </c>
      <c r="I7" t="s">
        <v>106</v>
      </c>
      <c r="J7" t="s">
        <v>106</v>
      </c>
    </row>
    <row r="8" spans="1:13">
      <c r="A8" s="17" t="s">
        <v>97</v>
      </c>
      <c r="B8" s="17" t="s">
        <v>104</v>
      </c>
      <c r="C8" s="17" t="s">
        <v>98</v>
      </c>
      <c r="D8" s="18">
        <v>597.94000000000005</v>
      </c>
      <c r="E8" s="17">
        <v>24</v>
      </c>
      <c r="F8" s="19">
        <f t="shared" si="0"/>
        <v>14350.560000000001</v>
      </c>
      <c r="H8" t="s">
        <v>107</v>
      </c>
    </row>
    <row r="9" spans="1:13">
      <c r="A9" s="17" t="s">
        <v>101</v>
      </c>
      <c r="B9" s="17" t="s">
        <v>104</v>
      </c>
      <c r="C9" s="17" t="s">
        <v>102</v>
      </c>
      <c r="D9" s="18">
        <v>703.64</v>
      </c>
      <c r="E9" s="17">
        <v>24</v>
      </c>
      <c r="F9" s="19">
        <f t="shared" si="0"/>
        <v>16887.36</v>
      </c>
      <c r="H9" t="s">
        <v>108</v>
      </c>
    </row>
    <row r="10" spans="1:13">
      <c r="A10" s="17" t="s">
        <v>105</v>
      </c>
      <c r="B10" s="17" t="s">
        <v>104</v>
      </c>
      <c r="C10" s="17" t="s">
        <v>106</v>
      </c>
      <c r="D10" s="18">
        <v>847.28</v>
      </c>
      <c r="E10" s="17">
        <v>24</v>
      </c>
      <c r="F10" s="19">
        <f t="shared" si="0"/>
        <v>20334.72</v>
      </c>
      <c r="H10" t="s">
        <v>109</v>
      </c>
    </row>
    <row r="11" spans="1:13">
      <c r="A11" s="17" t="s">
        <v>107</v>
      </c>
      <c r="B11" s="17" t="s">
        <v>110</v>
      </c>
      <c r="C11" s="17" t="s">
        <v>88</v>
      </c>
      <c r="D11" s="18">
        <v>453.84</v>
      </c>
      <c r="E11" s="17">
        <v>24</v>
      </c>
      <c r="F11" s="19">
        <f t="shared" si="0"/>
        <v>10892.16</v>
      </c>
      <c r="H11" t="s">
        <v>111</v>
      </c>
    </row>
    <row r="12" spans="1:13">
      <c r="A12" s="17" t="s">
        <v>108</v>
      </c>
      <c r="B12" s="17" t="s">
        <v>110</v>
      </c>
      <c r="C12" s="17" t="s">
        <v>98</v>
      </c>
      <c r="D12" s="18">
        <v>601.33000000000004</v>
      </c>
      <c r="E12" s="17">
        <v>24</v>
      </c>
      <c r="F12" s="19">
        <f t="shared" si="0"/>
        <v>14431.920000000002</v>
      </c>
    </row>
    <row r="13" spans="1:13">
      <c r="A13" s="17" t="s">
        <v>109</v>
      </c>
      <c r="B13" s="17" t="s">
        <v>110</v>
      </c>
      <c r="C13" s="17" t="s">
        <v>102</v>
      </c>
      <c r="D13" s="18">
        <v>704.38</v>
      </c>
      <c r="E13" s="17">
        <v>24</v>
      </c>
      <c r="F13" s="19">
        <f t="shared" si="0"/>
        <v>16905.12</v>
      </c>
    </row>
    <row r="14" spans="1:13">
      <c r="A14" s="17" t="s">
        <v>111</v>
      </c>
      <c r="B14" s="17" t="s">
        <v>110</v>
      </c>
      <c r="C14" s="17" t="s">
        <v>106</v>
      </c>
      <c r="D14" s="18">
        <v>851.88</v>
      </c>
      <c r="E14" s="17">
        <v>24</v>
      </c>
      <c r="F14" s="19">
        <f t="shared" si="0"/>
        <v>20445.12</v>
      </c>
    </row>
    <row r="16" spans="1:13" ht="15.75">
      <c r="A16" s="32" t="s">
        <v>112</v>
      </c>
      <c r="B16" s="29"/>
      <c r="C16" s="29"/>
      <c r="D16" s="29"/>
      <c r="E16" s="29"/>
      <c r="F16" s="29"/>
    </row>
    <row r="17" spans="1:6">
      <c r="A17" s="16" t="s">
        <v>113</v>
      </c>
      <c r="B17" s="16" t="s">
        <v>93</v>
      </c>
      <c r="C17" s="16" t="s">
        <v>114</v>
      </c>
      <c r="D17" s="16" t="s">
        <v>115</v>
      </c>
      <c r="E17" s="16" t="s">
        <v>95</v>
      </c>
      <c r="F17" s="16" t="s">
        <v>96</v>
      </c>
    </row>
    <row r="18" spans="1:6">
      <c r="A18" s="17" t="s">
        <v>22</v>
      </c>
      <c r="B18" s="17" t="s">
        <v>22</v>
      </c>
      <c r="C18" s="20">
        <v>0</v>
      </c>
      <c r="D18" s="18">
        <v>0</v>
      </c>
      <c r="E18" s="17">
        <v>24</v>
      </c>
      <c r="F18" s="19">
        <f>D18*E18</f>
        <v>0</v>
      </c>
    </row>
    <row r="19" spans="1:6">
      <c r="A19" s="17" t="s">
        <v>88</v>
      </c>
      <c r="B19" s="17" t="s">
        <v>88</v>
      </c>
      <c r="C19" s="20">
        <v>13</v>
      </c>
      <c r="D19" s="18">
        <v>22</v>
      </c>
      <c r="E19" s="17">
        <v>24</v>
      </c>
      <c r="F19" s="19">
        <f>D19*E19</f>
        <v>528</v>
      </c>
    </row>
    <row r="20" spans="1:6">
      <c r="A20" s="17" t="s">
        <v>98</v>
      </c>
      <c r="B20" s="17" t="s">
        <v>98</v>
      </c>
      <c r="C20" s="20">
        <v>25</v>
      </c>
      <c r="D20" s="18">
        <v>42</v>
      </c>
      <c r="E20" s="17">
        <v>24</v>
      </c>
      <c r="F20" s="19">
        <f>D20*E20</f>
        <v>1008</v>
      </c>
    </row>
    <row r="21" spans="1:6">
      <c r="A21" s="17" t="s">
        <v>102</v>
      </c>
      <c r="B21" s="17" t="s">
        <v>102</v>
      </c>
      <c r="C21" s="20">
        <v>29</v>
      </c>
      <c r="D21" s="18">
        <v>47</v>
      </c>
      <c r="E21" s="17">
        <v>24</v>
      </c>
      <c r="F21" s="19">
        <f>D21*E21</f>
        <v>1128</v>
      </c>
    </row>
    <row r="22" spans="1:6">
      <c r="A22" s="17" t="s">
        <v>106</v>
      </c>
      <c r="B22" s="17" t="s">
        <v>106</v>
      </c>
      <c r="C22" s="20">
        <v>46</v>
      </c>
      <c r="D22" s="18">
        <v>76</v>
      </c>
      <c r="E22" s="17">
        <v>24</v>
      </c>
      <c r="F22" s="19">
        <f>D22*E22</f>
        <v>1824</v>
      </c>
    </row>
    <row r="24" spans="1:6" ht="15.75">
      <c r="A24" s="32" t="s">
        <v>116</v>
      </c>
      <c r="B24" s="29"/>
      <c r="C24" s="29"/>
      <c r="D24" s="29"/>
      <c r="E24" s="29"/>
      <c r="F24" s="29"/>
    </row>
    <row r="25" spans="1:6">
      <c r="A25" s="16" t="s">
        <v>113</v>
      </c>
      <c r="B25" s="16" t="s">
        <v>93</v>
      </c>
      <c r="C25" s="16" t="s">
        <v>114</v>
      </c>
      <c r="D25" s="16" t="s">
        <v>94</v>
      </c>
      <c r="E25" s="16" t="s">
        <v>95</v>
      </c>
      <c r="F25" s="16" t="s">
        <v>96</v>
      </c>
    </row>
    <row r="26" spans="1:6">
      <c r="A26" s="17" t="s">
        <v>22</v>
      </c>
      <c r="B26" s="17" t="s">
        <v>22</v>
      </c>
      <c r="C26" s="20">
        <v>0</v>
      </c>
      <c r="D26" s="20">
        <v>0</v>
      </c>
      <c r="E26" s="17">
        <v>24</v>
      </c>
      <c r="F26" s="19">
        <f>D26*E26</f>
        <v>0</v>
      </c>
    </row>
    <row r="27" spans="1:6">
      <c r="A27" s="17" t="s">
        <v>88</v>
      </c>
      <c r="B27" s="17" t="s">
        <v>88</v>
      </c>
      <c r="C27" s="20">
        <v>6.2</v>
      </c>
      <c r="D27" s="20">
        <v>0</v>
      </c>
      <c r="E27" s="17">
        <v>24</v>
      </c>
      <c r="F27" s="19">
        <f>D27*E27</f>
        <v>0</v>
      </c>
    </row>
    <row r="28" spans="1:6">
      <c r="A28" s="17" t="s">
        <v>98</v>
      </c>
      <c r="B28" s="17" t="s">
        <v>98</v>
      </c>
      <c r="C28" s="20">
        <v>9.91</v>
      </c>
      <c r="D28" s="20">
        <v>0</v>
      </c>
      <c r="E28" s="17">
        <v>24</v>
      </c>
      <c r="F28" s="19">
        <f>D28*E28</f>
        <v>0</v>
      </c>
    </row>
    <row r="29" spans="1:6">
      <c r="A29" s="17" t="s">
        <v>102</v>
      </c>
      <c r="B29" s="17" t="s">
        <v>102</v>
      </c>
      <c r="C29" s="20">
        <v>10.119999999999999</v>
      </c>
      <c r="D29" s="20">
        <v>0</v>
      </c>
      <c r="E29" s="17">
        <v>24</v>
      </c>
      <c r="F29" s="19">
        <f>D29*E29</f>
        <v>0</v>
      </c>
    </row>
    <row r="30" spans="1:6">
      <c r="A30" s="17" t="s">
        <v>106</v>
      </c>
      <c r="B30" s="17" t="s">
        <v>106</v>
      </c>
      <c r="C30" s="20">
        <v>16.309999999999999</v>
      </c>
      <c r="D30" s="20">
        <v>0</v>
      </c>
      <c r="E30" s="17">
        <v>24</v>
      </c>
      <c r="F30" s="19">
        <f>D30*E30</f>
        <v>0</v>
      </c>
    </row>
    <row r="32" spans="1:6" ht="15.75">
      <c r="A32" s="32" t="s">
        <v>117</v>
      </c>
      <c r="B32" s="29"/>
      <c r="C32" s="29"/>
      <c r="D32" s="29"/>
      <c r="E32" s="29"/>
      <c r="F32" s="29"/>
    </row>
    <row r="33" spans="1:3">
      <c r="A33" s="16" t="s">
        <v>118</v>
      </c>
      <c r="B33" s="16" t="s">
        <v>119</v>
      </c>
      <c r="C33" s="16" t="s">
        <v>120</v>
      </c>
    </row>
    <row r="34" spans="1:3">
      <c r="A34" s="17" t="s">
        <v>121</v>
      </c>
      <c r="B34" s="21">
        <v>0.04</v>
      </c>
      <c r="C34" s="22" t="s">
        <v>122</v>
      </c>
    </row>
    <row r="35" spans="1:3">
      <c r="A35" s="17" t="s">
        <v>123</v>
      </c>
      <c r="B35" s="18">
        <v>2500</v>
      </c>
      <c r="C35" s="22" t="s">
        <v>124</v>
      </c>
    </row>
    <row r="36" spans="1:3">
      <c r="A36" s="17" t="s">
        <v>125</v>
      </c>
      <c r="B36" s="18">
        <v>37</v>
      </c>
      <c r="C36" s="22" t="s">
        <v>126</v>
      </c>
    </row>
    <row r="37" spans="1:3">
      <c r="A37" s="17" t="s">
        <v>127</v>
      </c>
      <c r="B37" s="18">
        <v>73</v>
      </c>
      <c r="C37" s="22" t="s">
        <v>128</v>
      </c>
    </row>
    <row r="38" spans="1:3">
      <c r="A38" s="17" t="s">
        <v>129</v>
      </c>
      <c r="B38" s="18">
        <v>420</v>
      </c>
      <c r="C38" s="22" t="s">
        <v>130</v>
      </c>
    </row>
    <row r="39" spans="1:3">
      <c r="A39" s="17" t="s">
        <v>131</v>
      </c>
      <c r="B39" s="18">
        <v>540</v>
      </c>
      <c r="C39" s="22"/>
    </row>
    <row r="40" spans="1:3">
      <c r="A40" s="17" t="s">
        <v>132</v>
      </c>
      <c r="B40" s="18">
        <v>600</v>
      </c>
      <c r="C40" s="22"/>
    </row>
    <row r="41" spans="1:3">
      <c r="A41" s="17" t="s">
        <v>133</v>
      </c>
      <c r="B41" s="18">
        <v>13</v>
      </c>
      <c r="C41" s="22" t="s">
        <v>134</v>
      </c>
    </row>
    <row r="42" spans="1:3">
      <c r="A42" s="17" t="s">
        <v>135</v>
      </c>
      <c r="B42" s="18">
        <v>1.5</v>
      </c>
      <c r="C42" s="22" t="s">
        <v>136</v>
      </c>
    </row>
    <row r="43" spans="1:3">
      <c r="A43" s="17" t="s">
        <v>137</v>
      </c>
      <c r="B43" s="18">
        <v>1.5</v>
      </c>
      <c r="C43" s="22" t="s">
        <v>138</v>
      </c>
    </row>
    <row r="44" spans="1:3">
      <c r="A44" s="17" t="s">
        <v>139</v>
      </c>
      <c r="B44" s="21">
        <v>0.1</v>
      </c>
      <c r="C44" s="22" t="s">
        <v>140</v>
      </c>
    </row>
    <row r="45" spans="1:3">
      <c r="A45" s="17" t="s">
        <v>141</v>
      </c>
      <c r="B45" s="23">
        <v>240</v>
      </c>
      <c r="C45" s="22" t="s">
        <v>142</v>
      </c>
    </row>
    <row r="46" spans="1:3">
      <c r="A46" s="17" t="s">
        <v>143</v>
      </c>
      <c r="B46" s="23">
        <v>280</v>
      </c>
      <c r="C46" s="22" t="s">
        <v>144</v>
      </c>
    </row>
    <row r="47" spans="1:3">
      <c r="A47" s="17" t="s">
        <v>145</v>
      </c>
      <c r="B47" s="23">
        <v>320</v>
      </c>
      <c r="C47" s="22" t="s">
        <v>146</v>
      </c>
    </row>
    <row r="48" spans="1:3">
      <c r="A48" s="17" t="s">
        <v>147</v>
      </c>
      <c r="B48" s="18">
        <v>692</v>
      </c>
      <c r="C48" s="22" t="s">
        <v>148</v>
      </c>
    </row>
    <row r="49" spans="1:3">
      <c r="A49" s="17" t="s">
        <v>149</v>
      </c>
      <c r="B49" s="18">
        <v>48</v>
      </c>
      <c r="C49" s="22" t="s">
        <v>150</v>
      </c>
    </row>
    <row r="50" spans="1:3">
      <c r="A50" s="17" t="s">
        <v>151</v>
      </c>
      <c r="B50" s="23">
        <v>2080</v>
      </c>
      <c r="C50" s="22" t="s">
        <v>152</v>
      </c>
    </row>
    <row r="51" spans="1:3">
      <c r="A51" s="17" t="s">
        <v>153</v>
      </c>
      <c r="B51" s="18">
        <v>156</v>
      </c>
      <c r="C51" s="22" t="s">
        <v>154</v>
      </c>
    </row>
    <row r="52" spans="1:3">
      <c r="A52" s="17" t="s">
        <v>155</v>
      </c>
      <c r="B52" s="23">
        <v>160</v>
      </c>
      <c r="C52" s="22" t="s">
        <v>156</v>
      </c>
    </row>
  </sheetData>
  <sheetProtection sheet="1" objects="1" scenarios="1"/>
  <mergeCells count="6">
    <mergeCell ref="A24:F24"/>
    <mergeCell ref="A2:F2"/>
    <mergeCell ref="A16:F16"/>
    <mergeCell ref="A1:F1"/>
    <mergeCell ref="A32:F32"/>
    <mergeCell ref="A4:F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B2:G35"/>
  <sheetViews>
    <sheetView workbookViewId="0"/>
  </sheetViews>
  <sheetFormatPr defaultRowHeight="15"/>
  <cols>
    <col min="1" max="1" width="2" customWidth="1"/>
    <col min="2" max="7" width="22" customWidth="1"/>
    <col min="8" max="8" width="4" customWidth="1"/>
  </cols>
  <sheetData>
    <row r="2" spans="2:7" ht="23.25">
      <c r="B2" s="28" t="s">
        <v>157</v>
      </c>
      <c r="C2" s="29"/>
      <c r="D2" s="29"/>
      <c r="E2" s="29"/>
      <c r="F2" s="29"/>
      <c r="G2" s="29"/>
    </row>
    <row r="4" spans="2:7" ht="18.75">
      <c r="B4" s="1" t="s">
        <v>158</v>
      </c>
    </row>
    <row r="6" spans="2:7">
      <c r="B6" s="33" t="s">
        <v>159</v>
      </c>
      <c r="C6" s="29"/>
      <c r="D6" s="29"/>
      <c r="E6" s="29"/>
      <c r="F6" s="29"/>
      <c r="G6" s="29"/>
    </row>
    <row r="7" spans="2:7">
      <c r="B7" s="25" t="s">
        <v>160</v>
      </c>
      <c r="C7" s="29"/>
      <c r="D7" s="29"/>
      <c r="E7" s="29"/>
      <c r="F7" s="29"/>
      <c r="G7" s="29"/>
    </row>
    <row r="9" spans="2:7">
      <c r="B9" s="33" t="s">
        <v>161</v>
      </c>
      <c r="C9" s="29"/>
      <c r="D9" s="29"/>
      <c r="E9" s="29"/>
      <c r="F9" s="29"/>
      <c r="G9" s="29"/>
    </row>
    <row r="10" spans="2:7">
      <c r="B10" s="25" t="s">
        <v>162</v>
      </c>
      <c r="C10" s="29"/>
      <c r="D10" s="29"/>
      <c r="E10" s="29"/>
      <c r="F10" s="29"/>
      <c r="G10" s="29"/>
    </row>
    <row r="12" spans="2:7">
      <c r="B12" s="33" t="s">
        <v>163</v>
      </c>
      <c r="C12" s="29"/>
      <c r="D12" s="29"/>
      <c r="E12" s="29"/>
      <c r="F12" s="29"/>
      <c r="G12" s="29"/>
    </row>
    <row r="13" spans="2:7">
      <c r="B13" s="25" t="s">
        <v>164</v>
      </c>
      <c r="C13" s="29"/>
      <c r="D13" s="29"/>
      <c r="E13" s="29"/>
      <c r="F13" s="29"/>
      <c r="G13" s="29"/>
    </row>
    <row r="15" spans="2:7">
      <c r="B15" s="33" t="s">
        <v>165</v>
      </c>
      <c r="C15" s="29"/>
      <c r="D15" s="29"/>
      <c r="E15" s="29"/>
      <c r="F15" s="29"/>
      <c r="G15" s="29"/>
    </row>
    <row r="16" spans="2:7">
      <c r="B16" s="25" t="s">
        <v>166</v>
      </c>
      <c r="C16" s="29"/>
      <c r="D16" s="29"/>
      <c r="E16" s="29"/>
      <c r="F16" s="29"/>
      <c r="G16" s="29"/>
    </row>
    <row r="18" spans="2:7">
      <c r="B18" s="33" t="s">
        <v>167</v>
      </c>
      <c r="C18" s="29"/>
      <c r="D18" s="29"/>
      <c r="E18" s="29"/>
      <c r="F18" s="29"/>
      <c r="G18" s="29"/>
    </row>
    <row r="19" spans="2:7">
      <c r="B19" s="25" t="s">
        <v>168</v>
      </c>
      <c r="C19" s="29"/>
      <c r="D19" s="29"/>
      <c r="E19" s="29"/>
      <c r="F19" s="29"/>
      <c r="G19" s="29"/>
    </row>
    <row r="21" spans="2:7">
      <c r="B21" s="33" t="s">
        <v>169</v>
      </c>
      <c r="C21" s="29"/>
      <c r="D21" s="29"/>
      <c r="E21" s="29"/>
      <c r="F21" s="29"/>
      <c r="G21" s="29"/>
    </row>
    <row r="22" spans="2:7">
      <c r="B22" s="25" t="s">
        <v>170</v>
      </c>
      <c r="C22" s="29"/>
      <c r="D22" s="29"/>
      <c r="E22" s="29"/>
      <c r="F22" s="29"/>
      <c r="G22" s="29"/>
    </row>
    <row r="24" spans="2:7">
      <c r="B24" s="33" t="s">
        <v>171</v>
      </c>
      <c r="C24" s="29"/>
      <c r="D24" s="29"/>
      <c r="E24" s="29"/>
      <c r="F24" s="29"/>
      <c r="G24" s="29"/>
    </row>
    <row r="25" spans="2:7">
      <c r="B25" s="25" t="s">
        <v>172</v>
      </c>
      <c r="C25" s="29"/>
      <c r="D25" s="29"/>
      <c r="E25" s="29"/>
      <c r="F25" s="29"/>
      <c r="G25" s="29"/>
    </row>
    <row r="27" spans="2:7">
      <c r="B27" s="33" t="s">
        <v>173</v>
      </c>
      <c r="C27" s="29"/>
      <c r="D27" s="29"/>
      <c r="E27" s="29"/>
      <c r="F27" s="29"/>
      <c r="G27" s="29"/>
    </row>
    <row r="28" spans="2:7">
      <c r="B28" s="25" t="s">
        <v>174</v>
      </c>
      <c r="C28" s="29"/>
      <c r="D28" s="29"/>
      <c r="E28" s="29"/>
      <c r="F28" s="29"/>
      <c r="G28" s="29"/>
    </row>
    <row r="31" spans="2:7" ht="18.75">
      <c r="B31" s="1" t="s">
        <v>175</v>
      </c>
    </row>
    <row r="32" spans="2:7">
      <c r="B32" s="27" t="s">
        <v>176</v>
      </c>
      <c r="C32" s="29"/>
      <c r="D32" s="29"/>
      <c r="E32" s="29"/>
      <c r="F32" s="29"/>
      <c r="G32" s="29"/>
    </row>
    <row r="33" spans="2:7">
      <c r="B33" s="29"/>
      <c r="C33" s="29"/>
      <c r="D33" s="29"/>
      <c r="E33" s="29"/>
      <c r="F33" s="29"/>
      <c r="G33" s="29"/>
    </row>
    <row r="34" spans="2:7">
      <c r="B34" s="29"/>
      <c r="C34" s="29"/>
      <c r="D34" s="29"/>
      <c r="E34" s="29"/>
      <c r="F34" s="29"/>
      <c r="G34" s="29"/>
    </row>
    <row r="35" spans="2:7">
      <c r="B35" s="29"/>
      <c r="C35" s="29"/>
      <c r="D35" s="29"/>
      <c r="E35" s="29"/>
      <c r="F35" s="29"/>
      <c r="G35" s="29"/>
    </row>
  </sheetData>
  <sheetProtection sheet="1" objects="1" scenarios="1"/>
  <mergeCells count="18">
    <mergeCell ref="B28:G28"/>
    <mergeCell ref="B22:G22"/>
    <mergeCell ref="B32:G35"/>
    <mergeCell ref="B9:G9"/>
    <mergeCell ref="B27:G27"/>
    <mergeCell ref="B12:G12"/>
    <mergeCell ref="B13:G13"/>
    <mergeCell ref="B18:G18"/>
    <mergeCell ref="B21:G21"/>
    <mergeCell ref="B15:G15"/>
    <mergeCell ref="B25:G25"/>
    <mergeCell ref="B24:G24"/>
    <mergeCell ref="B2:G2"/>
    <mergeCell ref="B16:G16"/>
    <mergeCell ref="B19:G19"/>
    <mergeCell ref="B10:G10"/>
    <mergeCell ref="B7:G7"/>
    <mergeCell ref="B6:G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5e706ae-7f16-42b1-a1ac-d68ca85feba8" ContentTypeId="0x010100029FEB98523B60428756B33577350C5E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er_x0020_Visibility xmlns="75fd065a-d956-4a9c-be0e-9f070c8ae72e">false</User_x0020_Visibility>
    <Review_x0020_Date xmlns="75fd065a-d956-4a9c-be0e-9f070c8ae72e" xsi:nil="true"/>
    <Approval_x0020_Status xmlns="75fd065a-d956-4a9c-be0e-9f070c8ae72e">Approved</Approval_x0020_Status>
    <Effective_x0020_Date xmlns="75fd065a-d956-4a9c-be0e-9f070c8ae72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- Admin" ma:contentTypeID="0x010100029FEB98523B60428756B33577350C5E003F04E69594D8114481B721A5528BC346" ma:contentTypeVersion="5" ma:contentTypeDescription="" ma:contentTypeScope="" ma:versionID="6ddafa985d21d2fa0bdfce94792c0fad">
  <xsd:schema xmlns:xsd="http://www.w3.org/2001/XMLSchema" xmlns:xs="http://www.w3.org/2001/XMLSchema" xmlns:p="http://schemas.microsoft.com/office/2006/metadata/properties" xmlns:ns2="75fd065a-d956-4a9c-be0e-9f070c8ae72e" targetNamespace="http://schemas.microsoft.com/office/2006/metadata/properties" ma:root="true" ma:fieldsID="b2ade3aff79916b08afaf8998a4a8f45" ns2:_="">
    <xsd:import namespace="75fd065a-d956-4a9c-be0e-9f070c8ae72e"/>
    <xsd:element name="properties">
      <xsd:complexType>
        <xsd:sequence>
          <xsd:element name="documentManagement">
            <xsd:complexType>
              <xsd:all>
                <xsd:element ref="ns2:Approval_x0020_Status" minOccurs="0"/>
                <xsd:element ref="ns2:User_x0020_Visibility" minOccurs="0"/>
                <xsd:element ref="ns2:Review_x0020_Date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d065a-d956-4a9c-be0e-9f070c8ae72e" elementFormDefault="qualified">
    <xsd:import namespace="http://schemas.microsoft.com/office/2006/documentManagement/types"/>
    <xsd:import namespace="http://schemas.microsoft.com/office/infopath/2007/PartnerControls"/>
    <xsd:element name="Approval_x0020_Status" ma:index="8" nillable="true" ma:displayName="Approval Status" ma:default="Approved" ma:format="RadioButtons" ma:internalName="Approval_x0020_Status">
      <xsd:simpleType>
        <xsd:restriction base="dms:Choice">
          <xsd:enumeration value="Approved"/>
          <xsd:enumeration value="Pending"/>
          <xsd:enumeration value="Draft"/>
        </xsd:restriction>
      </xsd:simpleType>
    </xsd:element>
    <xsd:element name="User_x0020_Visibility" ma:index="9" nillable="true" ma:displayName="User Visibility" ma:default="0" ma:internalName="User_x0020_Visibility">
      <xsd:simpleType>
        <xsd:restriction base="dms:Boolean"/>
      </xsd:simpleType>
    </xsd:element>
    <xsd:element name="Review_x0020_Date" ma:index="10" nillable="true" ma:displayName="Review Date" ma:format="DateOnly" ma:internalName="Review_x0020_Date">
      <xsd:simpleType>
        <xsd:restriction base="dms:DateTime"/>
      </xsd:simpleType>
    </xsd:element>
    <xsd:element name="Effective_x0020_Date" ma:index="11" nillable="true" ma:displayName="Effective Date" ma:format="DateOnly" ma:internalName="Effective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FD1567-0277-42A6-BF34-04657355662A}"/>
</file>

<file path=customXml/itemProps2.xml><?xml version="1.0" encoding="utf-8"?>
<ds:datastoreItem xmlns:ds="http://schemas.openxmlformats.org/officeDocument/2006/customXml" ds:itemID="{C567878D-F38C-44B0-8914-D465F265F8A2}"/>
</file>

<file path=customXml/itemProps3.xml><?xml version="1.0" encoding="utf-8"?>
<ds:datastoreItem xmlns:ds="http://schemas.openxmlformats.org/officeDocument/2006/customXml" ds:itemID="{765A0007-2A4C-4C92-B496-A5C5E08B6048}"/>
</file>

<file path=customXml/itemProps4.xml><?xml version="1.0" encoding="utf-8"?>
<ds:datastoreItem xmlns:ds="http://schemas.openxmlformats.org/officeDocument/2006/customXml" ds:itemID="{4CD0E54F-136A-4CBB-8A11-4A398968E711}"/>
</file>

<file path=docMetadata/LabelInfo.xml><?xml version="1.0" encoding="utf-8"?>
<clbl:labelList xmlns:clbl="http://schemas.microsoft.com/office/2020/mipLabelMetadata">
  <clbl:label id="{34a5b8ea-3853-446e-8d9f-4319f20e79eb}" enabled="0" method="" siteId="{34a5b8ea-3853-446e-8d9f-4319f20e79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Ali Weatherby</cp:lastModifiedBy>
  <cp:revision/>
  <dcterms:created xsi:type="dcterms:W3CDTF">2026-06-18T22:46:48Z</dcterms:created>
  <dcterms:modified xsi:type="dcterms:W3CDTF">2026-07-21T17:52:02Z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0x010100029FEB98523B60428756B33577350C5E003F04E69594D8114481B721A5528BC346</vt:lpwstr>
  </property>
</Properties>
</file>